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1000\"/>
    </mc:Choice>
  </mc:AlternateContent>
  <xr:revisionPtr revIDLastSave="0" documentId="13_ncr:1_{24A74842-BD6C-44DC-88CB-485D1D423A35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553-02-01" sheetId="3" r:id="rId3"/>
    <sheet name="ОСР 553-09-01" sheetId="4" r:id="rId4"/>
    <sheet name="ОСР 553-12-01" sheetId="5" r:id="rId5"/>
    <sheet name="Источники ЦИ" sheetId="6" r:id="rId6"/>
    <sheet name="Цена МАТ и ОБ по ТКП" sheetId="7" r:id="rId7"/>
  </sheets>
  <calcPr calcId="181029"/>
</workbook>
</file>

<file path=xl/calcChain.xml><?xml version="1.0" encoding="utf-8"?>
<calcChain xmlns="http://schemas.openxmlformats.org/spreadsheetml/2006/main">
  <c r="C46" i="1" l="1"/>
  <c r="C38" i="1"/>
  <c r="C37" i="1"/>
  <c r="C39" i="1"/>
  <c r="C29" i="1"/>
  <c r="C43" i="1"/>
  <c r="I40" i="1"/>
  <c r="I39" i="1"/>
  <c r="I38" i="1"/>
  <c r="I37" i="1"/>
  <c r="I36" i="1"/>
  <c r="C30" i="1"/>
  <c r="C32" i="1" s="1"/>
  <c r="C34" i="1" s="1"/>
  <c r="F65" i="2"/>
  <c r="F66" i="2" s="1"/>
  <c r="F68" i="2" s="1"/>
  <c r="F69" i="2" s="1"/>
  <c r="F70" i="2" s="1"/>
  <c r="G64" i="2"/>
  <c r="G65" i="2" s="1"/>
  <c r="G66" i="2" s="1"/>
  <c r="G68" i="2" s="1"/>
  <c r="G69" i="2" s="1"/>
  <c r="G70" i="2" s="1"/>
  <c r="F64" i="2"/>
  <c r="E64" i="2"/>
  <c r="E65" i="2" s="1"/>
  <c r="E66" i="2" s="1"/>
  <c r="E68" i="2" s="1"/>
  <c r="E69" i="2" s="1"/>
  <c r="E70" i="2" s="1"/>
  <c r="D64" i="2"/>
  <c r="D65" i="2" s="1"/>
  <c r="H57" i="2"/>
  <c r="G57" i="2"/>
  <c r="F57" i="2"/>
  <c r="E57" i="2"/>
  <c r="D57" i="2"/>
  <c r="H56" i="2"/>
  <c r="G41" i="2"/>
  <c r="F41" i="2"/>
  <c r="H41" i="2" s="1"/>
  <c r="E41" i="2"/>
  <c r="D41" i="2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H32" i="2"/>
  <c r="G32" i="2"/>
  <c r="F32" i="2"/>
  <c r="E32" i="2"/>
  <c r="D32" i="2"/>
  <c r="H31" i="2"/>
  <c r="G29" i="2"/>
  <c r="F29" i="2"/>
  <c r="H29" i="2" s="1"/>
  <c r="E29" i="2"/>
  <c r="D29" i="2"/>
  <c r="H28" i="2"/>
  <c r="G23" i="2"/>
  <c r="F23" i="2"/>
  <c r="E23" i="2"/>
  <c r="D23" i="2"/>
  <c r="H23" i="2" s="1"/>
  <c r="H22" i="2"/>
  <c r="C40" i="1" l="1"/>
  <c r="C31" i="1"/>
  <c r="D66" i="2"/>
  <c r="H65" i="2"/>
  <c r="H64" i="2"/>
  <c r="C42" i="1" l="1"/>
  <c r="C44" i="1" s="1"/>
  <c r="C41" i="1"/>
  <c r="H66" i="2"/>
  <c r="D68" i="2"/>
  <c r="D69" i="2" l="1"/>
  <c r="H68" i="2"/>
  <c r="D70" i="2" l="1"/>
  <c r="H70" i="2" s="1"/>
  <c r="H69" i="2"/>
</calcChain>
</file>

<file path=xl/sharedStrings.xml><?xml version="1.0" encoding="utf-8"?>
<sst xmlns="http://schemas.openxmlformats.org/spreadsheetml/2006/main" count="227" uniqueCount="138">
  <si>
    <t>СВОДКА ЗАТРАТ</t>
  </si>
  <si>
    <t>P_1000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</si>
  <si>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</si>
  <si>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</si>
  <si>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</si>
  <si>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</si>
  <si>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</si>
  <si>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</si>
  <si>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</si>
  <si>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</si>
  <si>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</si>
  <si>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</si>
  <si>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</si>
  <si>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</si>
  <si>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</si>
  <si>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</si>
  <si>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</si>
  <si>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</si>
  <si>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</si>
  <si>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</si>
  <si>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</si>
  <si>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</si>
  <si>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</si>
  <si>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</si>
  <si>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ОСР-553-02-01</t>
  </si>
  <si>
    <t>Монтаж (реконструкция) КТП (киоск)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</si>
  <si>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</si>
  <si>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</si>
  <si>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</si>
  <si>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</si>
  <si>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</si>
  <si>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</si>
  <si>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</si>
  <si>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</si>
  <si>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</si>
  <si>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</si>
  <si>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</si>
  <si>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</si>
  <si>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</si>
  <si>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</si>
  <si>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2%</t>
  </si>
  <si>
    <t>Итого по Главе 8</t>
  </si>
  <si>
    <t>Итого по Главам 1-8</t>
  </si>
  <si>
    <t>Глава 9. Прочие работы и затраты</t>
  </si>
  <si>
    <t>ОСР-553-09-01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</si>
  <si>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</si>
  <si>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</si>
  <si>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</si>
  <si>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</si>
  <si>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</si>
  <si>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</si>
  <si>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</si>
  <si>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</si>
  <si>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</si>
  <si>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</si>
  <si>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</si>
  <si>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</si>
  <si>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Проектно изыскательские работы</t>
  </si>
  <si>
    <t>ОСР-553-12-01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</si>
  <si>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</si>
  <si>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</si>
  <si>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</si>
  <si>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</si>
  <si>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</si>
  <si>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</si>
  <si>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</si>
  <si>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</si>
  <si>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</si>
  <si>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</si>
  <si>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спецтехники:</t>
  </si>
  <si>
    <t>Командировочные расходы:</t>
  </si>
  <si>
    <t>Форма № 3</t>
  </si>
  <si>
    <t>Наименование стройки</t>
  </si>
  <si>
    <t>ОБЪЕКТНЫЙ СМЕТНЫЙ РАСЧЕТ № ОСР 553-02-01</t>
  </si>
  <si>
    <t>Наименование сметы</t>
  </si>
  <si>
    <t>Реконструкция КТП СОК 355/100 кВА с заменой КТП Красноярский район Самарская область</t>
  </si>
  <si>
    <t>Наименование локальных сметных расчетов (смет), затрат</t>
  </si>
  <si>
    <t>ЛС-553-02</t>
  </si>
  <si>
    <t>Итого</t>
  </si>
  <si>
    <t>ОБЪЕКТНЫЙ СМЕТНЫЙ РАСЧЕТ № ОСР 553-09-01</t>
  </si>
  <si>
    <t>ЛС-553-09-02</t>
  </si>
  <si>
    <t>ПНР Замена КТП</t>
  </si>
  <si>
    <t>ОБЪЕКТНЫЙ СМЕТНЫЙ РАСЧЕТ № ОСР 553-12-01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</si>
  <si>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</si>
  <si>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</si>
  <si>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</si>
  <si>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</si>
  <si>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</si>
  <si>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</si>
  <si>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</si>
  <si>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</si>
  <si>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</si>
  <si>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</si>
  <si>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553-02-01</t>
  </si>
  <si>
    <t>Строительные работы</t>
  </si>
  <si>
    <t>Монтажные работы</t>
  </si>
  <si>
    <t>Оборудование</t>
  </si>
  <si>
    <t>Прочие</t>
  </si>
  <si>
    <t>шт</t>
  </si>
  <si>
    <t>"Реконструкия КТП СОК 355/100 кВА с заменой КТП" Красноярский район Самарская область</t>
  </si>
  <si>
    <t>ОСР 553-09-01</t>
  </si>
  <si>
    <t>ОСР 553-12-01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</si>
  <si>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</si>
  <si>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</si>
  <si>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</si>
  <si>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</si>
  <si>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</si>
  <si>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</si>
  <si>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</si>
  <si>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</si>
  <si>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</si>
  <si>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</si>
  <si>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</si>
  <si>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Комплектная однотрансформаторная подстанция мощностью 100кВА,напряжением 6/0,4кВ, исполнение В-В-В</t>
  </si>
  <si>
    <t>6/0,4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</si>
  <si>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</si>
  <si>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</si>
  <si>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</si>
  <si>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</si>
  <si>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</si>
  <si>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</si>
  <si>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</si>
  <si>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</si>
  <si>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</si>
  <si>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</si>
  <si>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</si>
  <si>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</si>
  <si>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</si>
  <si>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</si>
  <si>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</si>
  <si>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</si>
  <si>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</si>
  <si>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ВЛ-0,4 кВ (протяженностью 0,045км) от КТП ЧВ 320 10/0,4/160 кВА с заменой КТП 10/0,4/100 кВА, установка приборов учета (1 т.у.)</t>
  </si>
  <si>
    <t>Реконструкция ВЛ-0,4 кВ (протяженностью 0,045км) от КТП ЧВ 320 10/0,4/160 кВА с заменой КТП 10/0,4/100 кВА, установка приборов учета (1 т.у.)</t>
  </si>
  <si>
    <t>Реконструкция ВЛ-0,4 кВ (протяженностью 0,045км) от КТП ЧВ 320 10/0,4/160 кВА с заменой КТП 10/0,4/100 кВА, установка приборов учета (1 т.у.)</t>
  </si>
  <si>
    <t>Реконструкция ВЛ-0,4 кВ (протяженностью 0,045км) от КТП ЧВ 320 10/0,4/160 кВА с заменой КТП 10/0,4/100 кВА, установка приборов учета (1 т.у.)</t>
  </si>
  <si>
    <t>Реконструкция ВЛ-0,4 кВ (протяженностью 0,045км) от КТП ЧВ 320 10/0,4/160 кВА с заменой КТП 10/0,4/100 кВА, установка приборов учета (1 т.у.)</t>
  </si>
  <si>
    <t>Исх.№313 от 17.05.2024г. "ВЭМ" п.1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</si>
</sst>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BA6025B0-EED5-4D4B-A6DC-4F1CE2FFDA93}"/>
    <cellStyle name="Обычный" xfId="0" builtinId="0"/>
    <cellStyle name="Обычный 2" xfId="4" xr:uid="{AA4F747D-DEF0-4764-9119-0FD5D07A68AC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9" zoomScale="90" zoomScaleNormal="90" workbookViewId="0">
      <selection activeCell="C46" sqref="C46"/>
    </sheetView>
  </sheetViews>
  <sheetFormatPr defaultColWidth="8.88671875" defaultRowHeight="14.4" x14ac:dyDescent="0.3"/>
  <cols>
    <col min="1" max="1" width="10.88671875" customWidth="1"/>
    <col min="2" max="2" width="101.44140625" customWidth="1"/>
    <col min="3" max="3" width="35" customWidth="1"/>
    <col min="4" max="4" width="18.5546875" customWidth="1"/>
    <col min="9" max="9" width="13.5546875" customWidth="1"/>
    <col min="10" max="10" width="17.109375" customWidth="1"/>
  </cols>
  <sheetData>
    <row r="1" spans="1:3" ht="15.9" customHeight="1" x14ac:dyDescent="0.3">
      <c r="A1" s="4"/>
      <c r="B1" s="4"/>
      <c r="C1" s="4"/>
    </row>
    <row r="2" spans="1:3" ht="15.9" customHeight="1" x14ac:dyDescent="0.3">
      <c r="A2" s="1"/>
      <c r="B2" s="1"/>
      <c r="C2" s="1"/>
    </row>
    <row r="3" spans="1:3" ht="15.9" customHeight="1" x14ac:dyDescent="0.3">
      <c r="A3" s="2"/>
      <c r="B3" s="2"/>
      <c r="C3" s="2"/>
    </row>
    <row r="4" spans="1:3" ht="15.9" customHeight="1" x14ac:dyDescent="0.3">
      <c r="A4" s="1"/>
      <c r="B4" s="1"/>
      <c r="C4" s="1"/>
    </row>
    <row r="5" spans="1:3" ht="15.9" customHeight="1" x14ac:dyDescent="0.3">
      <c r="A5" s="1"/>
      <c r="B5" s="1"/>
      <c r="C5" s="1"/>
    </row>
    <row r="6" spans="1:3" ht="15.9" customHeight="1" x14ac:dyDescent="0.3">
      <c r="A6" s="1"/>
      <c r="B6" s="1"/>
      <c r="C6" s="34"/>
    </row>
    <row r="7" spans="1:3" ht="15.9" customHeight="1" x14ac:dyDescent="0.3">
      <c r="A7" s="1"/>
      <c r="B7" s="1"/>
      <c r="C7" s="1"/>
    </row>
    <row r="8" spans="1:3" ht="15.9" customHeight="1" x14ac:dyDescent="0.3">
      <c r="A8" s="2"/>
      <c r="B8" s="2"/>
      <c r="C8" s="2"/>
    </row>
    <row r="9" spans="1:3" ht="15.9" customHeight="1" x14ac:dyDescent="0.3">
      <c r="A9" s="1"/>
      <c r="B9" s="1"/>
      <c r="C9" s="1"/>
    </row>
    <row r="10" spans="1:3" ht="15.9" customHeight="1" x14ac:dyDescent="0.3">
      <c r="A10" s="1"/>
      <c r="B10" s="1"/>
      <c r="C10" s="1"/>
    </row>
    <row r="11" spans="1:3" ht="15.9" customHeight="1" x14ac:dyDescent="0.3">
      <c r="A11" s="1"/>
      <c r="B11" s="1"/>
      <c r="C11" s="1"/>
    </row>
    <row r="12" spans="1:3" ht="15.9" customHeight="1" x14ac:dyDescent="0.3">
      <c r="A12" s="85" t="s">
        <v>0</v>
      </c>
      <c r="B12" s="85"/>
      <c r="C12" s="85"/>
    </row>
    <row r="13" spans="1:3" ht="15.9" customHeight="1" x14ac:dyDescent="0.3">
      <c r="A13" s="1"/>
      <c r="B13" s="1"/>
      <c r="C13" s="1"/>
    </row>
    <row r="14" spans="1:3" ht="15.9" customHeight="1" x14ac:dyDescent="0.3">
      <c r="A14" s="1"/>
      <c r="B14" s="1"/>
      <c r="C14" s="1"/>
    </row>
    <row r="15" spans="1:3" ht="15.9" customHeight="1" x14ac:dyDescent="0.3">
      <c r="A15" s="1"/>
      <c r="B15" s="1"/>
      <c r="C15" s="1"/>
    </row>
    <row r="16" spans="1:3" ht="20.100000000000001" customHeight="1" x14ac:dyDescent="0.3">
      <c r="A16" s="88" t="s">
        <v>1</v>
      </c>
      <c r="B16" s="88"/>
      <c r="C16" s="88"/>
    </row>
    <row r="17" spans="1:9" ht="15.9" customHeight="1" x14ac:dyDescent="0.3">
      <c r="A17" s="87" t="s">
        <v>2</v>
      </c>
      <c r="B17" s="87"/>
      <c r="C17" s="87"/>
    </row>
    <row r="18" spans="1:9" ht="15.9" customHeight="1" x14ac:dyDescent="0.3">
      <c r="A18" s="1"/>
      <c r="B18" s="1"/>
      <c r="C18" s="1"/>
    </row>
    <row r="19" spans="1:9" ht="72" customHeight="1" x14ac:dyDescent="0.3">
      <c r="A19" s="86" t="s">
        <v>132</v>
      </c>
      <c r="B19" s="86"/>
      <c r="C19" s="86"/>
    </row>
    <row r="20" spans="1:9" ht="15.9" customHeight="1" x14ac:dyDescent="0.3">
      <c r="A20" s="87" t="s">
        <v>3</v>
      </c>
      <c r="B20" s="87"/>
      <c r="C20" s="87"/>
    </row>
    <row r="21" spans="1:9" ht="15.9" customHeight="1" x14ac:dyDescent="0.3">
      <c r="A21" s="1"/>
      <c r="B21" s="1"/>
      <c r="C21" s="1"/>
    </row>
    <row r="22" spans="1:9" ht="15.9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115</v>
      </c>
      <c r="D23" s="51"/>
      <c r="E23" s="51"/>
      <c r="F23" s="51"/>
      <c r="G23" s="52"/>
      <c r="H23" s="52"/>
      <c r="I23" s="52"/>
    </row>
    <row r="24" spans="1:9" ht="15.9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 x14ac:dyDescent="0.3">
      <c r="A25" s="82" t="s">
        <v>116</v>
      </c>
      <c r="B25" s="83"/>
      <c r="C25" s="84"/>
      <c r="D25" s="51"/>
      <c r="E25" s="51"/>
      <c r="F25" s="51"/>
      <c r="G25" s="52"/>
      <c r="H25" s="52"/>
      <c r="I25" s="52"/>
    </row>
    <row r="26" spans="1:9" ht="17.100000000000001" customHeight="1" x14ac:dyDescent="0.3">
      <c r="A26" s="50">
        <v>1</v>
      </c>
      <c r="B26" s="53" t="s">
        <v>117</v>
      </c>
      <c r="C26" s="54"/>
      <c r="D26" s="51"/>
      <c r="E26" s="51"/>
      <c r="F26" s="51"/>
      <c r="G26" s="52"/>
      <c r="H26" s="52" t="s">
        <v>118</v>
      </c>
      <c r="I26" s="52"/>
    </row>
    <row r="27" spans="1:9" ht="17.100000000000001" customHeight="1" x14ac:dyDescent="0.3">
      <c r="A27" s="55" t="s">
        <v>6</v>
      </c>
      <c r="B27" s="53" t="s">
        <v>119</v>
      </c>
      <c r="C27" s="56">
        <v>0</v>
      </c>
      <c r="D27" s="57"/>
      <c r="E27" s="57"/>
      <c r="F27" s="57"/>
      <c r="G27" s="58" t="s">
        <v>120</v>
      </c>
      <c r="H27" s="58" t="s">
        <v>121</v>
      </c>
      <c r="I27" s="58" t="s">
        <v>122</v>
      </c>
    </row>
    <row r="28" spans="1:9" ht="17.100000000000001" customHeight="1" x14ac:dyDescent="0.3">
      <c r="A28" s="55" t="s">
        <v>7</v>
      </c>
      <c r="B28" s="53" t="s">
        <v>123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7.100000000000001" customHeight="1" x14ac:dyDescent="0.3">
      <c r="A29" s="55" t="s">
        <v>8</v>
      </c>
      <c r="B29" s="53" t="s">
        <v>124</v>
      </c>
      <c r="C29" s="62">
        <f>ССР!G61*1.2</f>
        <v>348.95389265335194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7.100000000000001" customHeight="1" x14ac:dyDescent="0.3">
      <c r="A30" s="50">
        <v>2</v>
      </c>
      <c r="B30" s="53" t="s">
        <v>9</v>
      </c>
      <c r="C30" s="62">
        <f>C27+C28+C29</f>
        <v>348.95389265335194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7.100000000000001" customHeight="1" x14ac:dyDescent="0.3">
      <c r="A31" s="55" t="s">
        <v>10</v>
      </c>
      <c r="B31" s="53" t="s">
        <v>125</v>
      </c>
      <c r="C31" s="62">
        <f>C30-ROUND(C30/1.2,5)</f>
        <v>58.158982653351927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126</v>
      </c>
      <c r="C32" s="67">
        <f>C30*I38</f>
        <v>404.78382851031296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127</v>
      </c>
      <c r="C33" s="62">
        <v>0.57999999999999996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128</v>
      </c>
      <c r="C34" s="67">
        <f>C32*C33</f>
        <v>234.77462053598151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129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117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119</v>
      </c>
      <c r="C37" s="76">
        <f>ССР!D70+ССР!E70</f>
        <v>1783.3080532548106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123</v>
      </c>
      <c r="C38" s="76">
        <f>ССР!F70</f>
        <v>3772.2863130184323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124</v>
      </c>
      <c r="C39" s="76">
        <f>ССР!G70-'Сводка затрат'!C29</f>
        <v>149.47395673324343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5705.068323006486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125</v>
      </c>
      <c r="C41" s="62">
        <f>C40-ROUND(C40/1.2,5)</f>
        <v>950.84472300648576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126</v>
      </c>
      <c r="C42" s="77">
        <f>C40*I39</f>
        <v>6910.4030741255465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127</v>
      </c>
      <c r="C43" s="62">
        <f>C33</f>
        <v>0.57999999999999996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128</v>
      </c>
      <c r="C44" s="67">
        <f>C42*C43</f>
        <v>4008.0337829928167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130</v>
      </c>
      <c r="C46" s="103">
        <f>C34+C44</f>
        <v>4242.8084035287984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131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C55" zoomScale="90" zoomScaleNormal="90" workbookViewId="0">
      <selection activeCell="A13" sqref="A13:H13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133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4.9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7.100000000000001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7.100000000000001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7.100000000000001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1373.4156667254999</v>
      </c>
      <c r="E25" s="20">
        <v>3.8895111606770998</v>
      </c>
      <c r="F25" s="20">
        <v>3052.011580112</v>
      </c>
      <c r="G25" s="20">
        <v>0</v>
      </c>
      <c r="H25" s="20">
        <v>4429.3167579982</v>
      </c>
    </row>
    <row r="26" spans="1:8" ht="17.100000000000001" customHeight="1" x14ac:dyDescent="0.3">
      <c r="A26" s="6"/>
      <c r="B26" s="9"/>
      <c r="C26" s="9" t="s">
        <v>26</v>
      </c>
      <c r="D26" s="20">
        <v>1373.4156667254999</v>
      </c>
      <c r="E26" s="20">
        <v>3.8895111606770998</v>
      </c>
      <c r="F26" s="20">
        <v>3052.011580112</v>
      </c>
      <c r="G26" s="20">
        <v>0</v>
      </c>
      <c r="H26" s="20">
        <v>4429.3167579982</v>
      </c>
    </row>
    <row r="27" spans="1:8" ht="17.100000000000001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7.100000000000001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7.100000000000001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7.100000000000001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7.100000000000001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7.100000000000001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3.9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7.100000000000001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7.100000000000001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7.100000000000001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7.100000000000001" customHeight="1" x14ac:dyDescent="0.3">
      <c r="A42" s="6"/>
      <c r="B42" s="9"/>
      <c r="C42" s="9" t="s">
        <v>37</v>
      </c>
      <c r="D42" s="20">
        <v>1373.4156667254999</v>
      </c>
      <c r="E42" s="20">
        <v>3.8895111606770998</v>
      </c>
      <c r="F42" s="20">
        <v>3052.011580112</v>
      </c>
      <c r="G42" s="20">
        <v>0</v>
      </c>
      <c r="H42" s="20">
        <v>4429.3167579982</v>
      </c>
    </row>
    <row r="43" spans="1:8" ht="17.100000000000001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28.719976150417999</v>
      </c>
      <c r="E44" s="20">
        <v>8.1334930478664996E-2</v>
      </c>
      <c r="F44" s="20">
        <v>0</v>
      </c>
      <c r="G44" s="20">
        <v>0</v>
      </c>
      <c r="H44" s="20">
        <v>28.801311080897001</v>
      </c>
    </row>
    <row r="45" spans="1:8" ht="17.100000000000001" customHeight="1" x14ac:dyDescent="0.3">
      <c r="A45" s="6"/>
      <c r="B45" s="9"/>
      <c r="C45" s="9" t="s">
        <v>41</v>
      </c>
      <c r="D45" s="20">
        <v>28.719976150417999</v>
      </c>
      <c r="E45" s="20">
        <v>8.1334930478664996E-2</v>
      </c>
      <c r="F45" s="20">
        <v>0</v>
      </c>
      <c r="G45" s="20">
        <v>0</v>
      </c>
      <c r="H45" s="20">
        <v>28.801311080897001</v>
      </c>
    </row>
    <row r="46" spans="1:8" ht="17.100000000000001" customHeight="1" x14ac:dyDescent="0.3">
      <c r="A46" s="6"/>
      <c r="B46" s="9"/>
      <c r="C46" s="9" t="s">
        <v>42</v>
      </c>
      <c r="D46" s="20">
        <v>1402.1356428759</v>
      </c>
      <c r="E46" s="20">
        <v>3.9708460911558001</v>
      </c>
      <c r="F46" s="20">
        <v>3052.011580112</v>
      </c>
      <c r="G46" s="20">
        <v>0</v>
      </c>
      <c r="H46" s="20">
        <v>4458.1180690790998</v>
      </c>
    </row>
    <row r="47" spans="1:8" ht="17.100000000000001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25</v>
      </c>
      <c r="D48" s="20">
        <v>0</v>
      </c>
      <c r="E48" s="20">
        <v>0</v>
      </c>
      <c r="F48" s="20">
        <v>0</v>
      </c>
      <c r="G48" s="20">
        <v>69.477961458869004</v>
      </c>
      <c r="H48" s="20">
        <v>69.477961458869004</v>
      </c>
    </row>
    <row r="49" spans="1:8" ht="31.2" x14ac:dyDescent="0.3">
      <c r="A49" s="6">
        <v>4</v>
      </c>
      <c r="B49" s="6" t="s">
        <v>65</v>
      </c>
      <c r="C49" s="7" t="s">
        <v>67</v>
      </c>
      <c r="D49" s="20">
        <v>36.595740279063001</v>
      </c>
      <c r="E49" s="20">
        <v>0.10363908297917</v>
      </c>
      <c r="F49" s="20">
        <v>0</v>
      </c>
      <c r="G49" s="20">
        <v>0</v>
      </c>
      <c r="H49" s="20">
        <v>36.699379362042002</v>
      </c>
    </row>
    <row r="50" spans="1:8" x14ac:dyDescent="0.3">
      <c r="A50" s="6">
        <v>5</v>
      </c>
      <c r="B50" s="6" t="s">
        <v>66</v>
      </c>
      <c r="C50" s="7" t="s">
        <v>68</v>
      </c>
      <c r="D50" s="20">
        <v>0</v>
      </c>
      <c r="E50" s="20">
        <v>0</v>
      </c>
      <c r="F50" s="20">
        <v>0</v>
      </c>
      <c r="G50" s="20">
        <v>31.902890144638999</v>
      </c>
      <c r="H50" s="20">
        <v>31.902890144638999</v>
      </c>
    </row>
    <row r="51" spans="1:8" x14ac:dyDescent="0.3">
      <c r="A51" s="6">
        <v>6</v>
      </c>
      <c r="B51" s="6"/>
      <c r="C51" s="7" t="s">
        <v>69</v>
      </c>
      <c r="D51" s="20">
        <v>0</v>
      </c>
      <c r="E51" s="20">
        <v>0</v>
      </c>
      <c r="F51" s="20">
        <v>0</v>
      </c>
      <c r="G51" s="20">
        <v>3.7535873835567002</v>
      </c>
      <c r="H51" s="20">
        <v>3.7535873835567002</v>
      </c>
    </row>
    <row r="52" spans="1:8" x14ac:dyDescent="0.3">
      <c r="A52" s="6">
        <v>7</v>
      </c>
      <c r="B52" s="6"/>
      <c r="C52" s="7" t="s">
        <v>70</v>
      </c>
      <c r="D52" s="20">
        <v>0</v>
      </c>
      <c r="E52" s="20">
        <v>0</v>
      </c>
      <c r="F52" s="20">
        <v>0</v>
      </c>
      <c r="G52" s="20">
        <v>7.3294282893405001</v>
      </c>
      <c r="H52" s="20">
        <v>7.3294282893405001</v>
      </c>
    </row>
    <row r="53" spans="1:8" ht="17.100000000000001" customHeight="1" x14ac:dyDescent="0.3">
      <c r="A53" s="6"/>
      <c r="B53" s="9"/>
      <c r="C53" s="9" t="s">
        <v>64</v>
      </c>
      <c r="D53" s="20">
        <v>36.595740279063001</v>
      </c>
      <c r="E53" s="20">
        <v>0.10363908297917</v>
      </c>
      <c r="F53" s="20">
        <v>0</v>
      </c>
      <c r="G53" s="20">
        <v>112.46386727641</v>
      </c>
      <c r="H53" s="20">
        <v>149.16324663845</v>
      </c>
    </row>
    <row r="54" spans="1:8" ht="17.100000000000001" customHeight="1" x14ac:dyDescent="0.3">
      <c r="A54" s="6"/>
      <c r="B54" s="9"/>
      <c r="C54" s="9" t="s">
        <v>63</v>
      </c>
      <c r="D54" s="20">
        <v>1438.731383155</v>
      </c>
      <c r="E54" s="20">
        <v>4.0744851741349004</v>
      </c>
      <c r="F54" s="20">
        <v>3052.011580112</v>
      </c>
      <c r="G54" s="20">
        <v>112.46386727641</v>
      </c>
      <c r="H54" s="20">
        <v>4607.2813157174996</v>
      </c>
    </row>
    <row r="55" spans="1:8" ht="17.100000000000001" customHeight="1" x14ac:dyDescent="0.3">
      <c r="A55" s="6"/>
      <c r="B55" s="9"/>
      <c r="C55" s="9" t="s">
        <v>62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7.100000000000001" customHeight="1" x14ac:dyDescent="0.3">
      <c r="A57" s="6"/>
      <c r="B57" s="9"/>
      <c r="C57" s="9" t="s">
        <v>61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7.100000000000001" customHeight="1" x14ac:dyDescent="0.3">
      <c r="A58" s="6"/>
      <c r="B58" s="9"/>
      <c r="C58" s="9" t="s">
        <v>60</v>
      </c>
      <c r="D58" s="20">
        <v>1438.731383155</v>
      </c>
      <c r="E58" s="20">
        <v>4.0744851741349004</v>
      </c>
      <c r="F58" s="20">
        <v>3052.011580112</v>
      </c>
      <c r="G58" s="20">
        <v>112.46386727641</v>
      </c>
      <c r="H58" s="20">
        <v>4607.2813157174996</v>
      </c>
    </row>
    <row r="59" spans="1:8" ht="153" customHeight="1" x14ac:dyDescent="0.3">
      <c r="A59" s="6"/>
      <c r="B59" s="9"/>
      <c r="C59" s="9" t="s">
        <v>59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58</v>
      </c>
      <c r="C60" s="7" t="s">
        <v>57</v>
      </c>
      <c r="D60" s="20">
        <v>0</v>
      </c>
      <c r="E60" s="20">
        <v>0</v>
      </c>
      <c r="F60" s="20">
        <v>0</v>
      </c>
      <c r="G60" s="20">
        <v>290.79491054445998</v>
      </c>
      <c r="H60" s="20">
        <v>290.79491054445998</v>
      </c>
    </row>
    <row r="61" spans="1:8" ht="17.100000000000001" customHeight="1" x14ac:dyDescent="0.3">
      <c r="A61" s="6"/>
      <c r="B61" s="9"/>
      <c r="C61" s="9" t="s">
        <v>56</v>
      </c>
      <c r="D61" s="20">
        <v>0</v>
      </c>
      <c r="E61" s="20">
        <v>0</v>
      </c>
      <c r="F61" s="20">
        <v>0</v>
      </c>
      <c r="G61" s="20">
        <v>290.79491054445998</v>
      </c>
      <c r="H61" s="20">
        <v>290.79491054445998</v>
      </c>
    </row>
    <row r="62" spans="1:8" ht="17.100000000000001" customHeight="1" x14ac:dyDescent="0.3">
      <c r="A62" s="6"/>
      <c r="B62" s="9"/>
      <c r="C62" s="9" t="s">
        <v>55</v>
      </c>
      <c r="D62" s="20">
        <v>1438.731383155</v>
      </c>
      <c r="E62" s="20">
        <v>4.0744851741349004</v>
      </c>
      <c r="F62" s="20">
        <v>3052.011580112</v>
      </c>
      <c r="G62" s="20">
        <v>403.25877782087002</v>
      </c>
      <c r="H62" s="20">
        <v>4898.0762262620001</v>
      </c>
    </row>
    <row r="63" spans="1:8" ht="17.100000000000001" customHeight="1" x14ac:dyDescent="0.3">
      <c r="A63" s="6"/>
      <c r="B63" s="9"/>
      <c r="C63" s="9" t="s">
        <v>54</v>
      </c>
      <c r="D63" s="20"/>
      <c r="E63" s="20"/>
      <c r="F63" s="20"/>
      <c r="G63" s="20"/>
      <c r="H63" s="20"/>
    </row>
    <row r="64" spans="1:8" ht="33.9" customHeight="1" x14ac:dyDescent="0.3">
      <c r="A64" s="6">
        <v>9</v>
      </c>
      <c r="B64" s="6" t="s">
        <v>53</v>
      </c>
      <c r="C64" s="7" t="s">
        <v>52</v>
      </c>
      <c r="D64" s="20">
        <f>D62 * 3%</f>
        <v>43.161941494650002</v>
      </c>
      <c r="E64" s="20">
        <f>E62 * 3%</f>
        <v>0.12223455522404701</v>
      </c>
      <c r="F64" s="20">
        <f>F62 * 3%</f>
        <v>91.560347403359998</v>
      </c>
      <c r="G64" s="20">
        <f>G62 * 3%</f>
        <v>12.0977633346261</v>
      </c>
      <c r="H64" s="20">
        <f>SUM(D64:G64)</f>
        <v>146.94228678786016</v>
      </c>
    </row>
    <row r="65" spans="1:8" ht="17.100000000000001" customHeight="1" x14ac:dyDescent="0.3">
      <c r="A65" s="6"/>
      <c r="B65" s="9"/>
      <c r="C65" s="9" t="s">
        <v>51</v>
      </c>
      <c r="D65" s="20">
        <f>D64</f>
        <v>43.161941494650002</v>
      </c>
      <c r="E65" s="20">
        <f>E64</f>
        <v>0.12223455522404701</v>
      </c>
      <c r="F65" s="20">
        <f>F64</f>
        <v>91.560347403359998</v>
      </c>
      <c r="G65" s="20">
        <f>G64</f>
        <v>12.0977633346261</v>
      </c>
      <c r="H65" s="20">
        <f>SUM(D65:G65)</f>
        <v>146.94228678786016</v>
      </c>
    </row>
    <row r="66" spans="1:8" ht="17.100000000000001" customHeight="1" x14ac:dyDescent="0.3">
      <c r="A66" s="6"/>
      <c r="B66" s="9"/>
      <c r="C66" s="9" t="s">
        <v>50</v>
      </c>
      <c r="D66" s="20">
        <f>D65 + D62</f>
        <v>1481.8933246496499</v>
      </c>
      <c r="E66" s="20">
        <f>E65 + E62</f>
        <v>4.1967197293589473</v>
      </c>
      <c r="F66" s="20">
        <f>F65 + F62</f>
        <v>3143.5719275153601</v>
      </c>
      <c r="G66" s="20">
        <f>G65 + G62</f>
        <v>415.35654115549613</v>
      </c>
      <c r="H66" s="20">
        <f>SUM(D66:G66)</f>
        <v>5045.0185130498658</v>
      </c>
    </row>
    <row r="67" spans="1:8" ht="17.100000000000001" customHeight="1" x14ac:dyDescent="0.3">
      <c r="A67" s="6"/>
      <c r="B67" s="9"/>
      <c r="C67" s="9" t="s">
        <v>49</v>
      </c>
      <c r="D67" s="20"/>
      <c r="E67" s="20"/>
      <c r="F67" s="20"/>
      <c r="G67" s="20"/>
      <c r="H67" s="20"/>
    </row>
    <row r="68" spans="1:8" ht="17.100000000000001" customHeight="1" x14ac:dyDescent="0.3">
      <c r="A68" s="6">
        <v>10</v>
      </c>
      <c r="B68" s="6" t="s">
        <v>48</v>
      </c>
      <c r="C68" s="7" t="s">
        <v>47</v>
      </c>
      <c r="D68" s="20">
        <f>D66 * 20%</f>
        <v>296.37866492992998</v>
      </c>
      <c r="E68" s="20">
        <f>E66 * 20%</f>
        <v>0.83934394587178951</v>
      </c>
      <c r="F68" s="20">
        <f>F66 * 20%</f>
        <v>628.71438550307209</v>
      </c>
      <c r="G68" s="20">
        <f>G66 * 20%</f>
        <v>83.071308231099238</v>
      </c>
      <c r="H68" s="20">
        <f>SUM(D68:G68)</f>
        <v>1009.0037026099731</v>
      </c>
    </row>
    <row r="69" spans="1:8" ht="17.100000000000001" customHeight="1" x14ac:dyDescent="0.3">
      <c r="A69" s="6"/>
      <c r="B69" s="9"/>
      <c r="C69" s="9" t="s">
        <v>46</v>
      </c>
      <c r="D69" s="20">
        <f>D68</f>
        <v>296.37866492992998</v>
      </c>
      <c r="E69" s="20">
        <f>E68</f>
        <v>0.83934394587178951</v>
      </c>
      <c r="F69" s="20">
        <f>F68</f>
        <v>628.71438550307209</v>
      </c>
      <c r="G69" s="20">
        <f>G68</f>
        <v>83.071308231099238</v>
      </c>
      <c r="H69" s="20">
        <f>SUM(D69:G69)</f>
        <v>1009.0037026099731</v>
      </c>
    </row>
    <row r="70" spans="1:8" ht="17.100000000000001" customHeight="1" x14ac:dyDescent="0.3">
      <c r="A70" s="6"/>
      <c r="B70" s="9"/>
      <c r="C70" s="9" t="s">
        <v>45</v>
      </c>
      <c r="D70" s="20">
        <f>D69 + D66</f>
        <v>1778.2719895795799</v>
      </c>
      <c r="E70" s="20">
        <f>E69 + E66</f>
        <v>5.0360636752307366</v>
      </c>
      <c r="F70" s="20">
        <f>F69 + F66</f>
        <v>3772.2863130184323</v>
      </c>
      <c r="G70" s="20">
        <f>G69 + G66</f>
        <v>498.42784938659537</v>
      </c>
      <c r="H70" s="20">
        <f>SUM(D70:G70)</f>
        <v>6054.0222156598375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86" t="s">
        <v>134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74</v>
      </c>
      <c r="C7" s="29" t="s">
        <v>75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25</v>
      </c>
      <c r="D13" s="19">
        <v>1373.4156667254999</v>
      </c>
      <c r="E13" s="19">
        <v>3.8895111606770998</v>
      </c>
      <c r="F13" s="19">
        <v>3052.011580112</v>
      </c>
      <c r="G13" s="19">
        <v>0</v>
      </c>
      <c r="H13" s="19">
        <v>4429.3167579982</v>
      </c>
      <c r="J13" s="5"/>
    </row>
    <row r="14" spans="1:14" ht="17.100000000000001" customHeight="1" x14ac:dyDescent="0.3">
      <c r="A14" s="6"/>
      <c r="B14" s="9"/>
      <c r="C14" s="9" t="s">
        <v>78</v>
      </c>
      <c r="D14" s="19">
        <v>1373.4156667254999</v>
      </c>
      <c r="E14" s="19">
        <v>3.8895111606770998</v>
      </c>
      <c r="F14" s="19">
        <v>3052.011580112</v>
      </c>
      <c r="G14" s="19">
        <v>0</v>
      </c>
      <c r="H14" s="19">
        <v>4429.3167579982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74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80</v>
      </c>
      <c r="C13" s="25" t="s">
        <v>81</v>
      </c>
      <c r="D13" s="19">
        <v>0</v>
      </c>
      <c r="E13" s="19">
        <v>0</v>
      </c>
      <c r="F13" s="19">
        <v>0</v>
      </c>
      <c r="G13" s="19">
        <v>69.477961458869004</v>
      </c>
      <c r="H13" s="19">
        <v>69.477961458869004</v>
      </c>
      <c r="J13" s="5"/>
    </row>
    <row r="14" spans="1:14" ht="17.100000000000001" customHeight="1" x14ac:dyDescent="0.3">
      <c r="A14" s="6"/>
      <c r="B14" s="9"/>
      <c r="C14" s="9" t="s">
        <v>78</v>
      </c>
      <c r="D14" s="19">
        <v>0</v>
      </c>
      <c r="E14" s="19">
        <v>0</v>
      </c>
      <c r="F14" s="19">
        <v>0</v>
      </c>
      <c r="G14" s="19">
        <v>69.477961458869004</v>
      </c>
      <c r="H14" s="19">
        <v>69.477961458869004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86" t="s">
        <v>136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74</v>
      </c>
      <c r="C7" s="29" t="s">
        <v>83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84</v>
      </c>
      <c r="C13" s="25" t="s">
        <v>83</v>
      </c>
      <c r="D13" s="19">
        <v>0</v>
      </c>
      <c r="E13" s="19">
        <v>0</v>
      </c>
      <c r="F13" s="19">
        <v>0</v>
      </c>
      <c r="G13" s="19">
        <v>291.62444384474998</v>
      </c>
      <c r="H13" s="19">
        <v>291.62444384474998</v>
      </c>
      <c r="J13" s="5"/>
    </row>
    <row r="14" spans="1:14" ht="17.100000000000001" customHeight="1" x14ac:dyDescent="0.3">
      <c r="A14" s="6"/>
      <c r="B14" s="9"/>
      <c r="C14" s="9" t="s">
        <v>78</v>
      </c>
      <c r="D14" s="19">
        <v>0</v>
      </c>
      <c r="E14" s="19">
        <v>0</v>
      </c>
      <c r="F14" s="19">
        <v>0</v>
      </c>
      <c r="G14" s="19">
        <v>291.62444384474998</v>
      </c>
      <c r="H14" s="19">
        <v>291.62444384474998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zoomScale="75" zoomScaleNormal="87" workbookViewId="0">
      <selection activeCell="H3" sqref="H3:H33"/>
    </sheetView>
  </sheetViews>
  <sheetFormatPr defaultColWidth="8.8867187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5.900000000000006" customHeight="1" x14ac:dyDescent="0.3">
      <c r="A1" s="37" t="s">
        <v>85</v>
      </c>
      <c r="B1" s="37" t="s">
        <v>86</v>
      </c>
      <c r="C1" s="37" t="s">
        <v>87</v>
      </c>
      <c r="D1" s="37" t="s">
        <v>88</v>
      </c>
      <c r="E1" s="37" t="s">
        <v>89</v>
      </c>
      <c r="F1" s="37" t="s">
        <v>90</v>
      </c>
      <c r="G1" s="37" t="s">
        <v>91</v>
      </c>
      <c r="H1" s="37" t="s">
        <v>92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75</v>
      </c>
      <c r="B3" s="94"/>
      <c r="C3" s="45"/>
      <c r="D3" s="43">
        <v>4429.3167579982</v>
      </c>
      <c r="E3" s="41"/>
      <c r="F3" s="41"/>
      <c r="G3" s="41"/>
      <c r="H3" s="48"/>
    </row>
    <row r="4" spans="1:8" x14ac:dyDescent="0.3">
      <c r="A4" s="95" t="s">
        <v>93</v>
      </c>
      <c r="B4" s="42" t="s">
        <v>94</v>
      </c>
      <c r="C4" s="45"/>
      <c r="D4" s="43">
        <v>1373.4156667254999</v>
      </c>
      <c r="E4" s="41"/>
      <c r="F4" s="41"/>
      <c r="G4" s="41"/>
      <c r="H4" s="48"/>
    </row>
    <row r="5" spans="1:8" x14ac:dyDescent="0.3">
      <c r="A5" s="95"/>
      <c r="B5" s="42" t="s">
        <v>95</v>
      </c>
      <c r="C5" s="37"/>
      <c r="D5" s="43">
        <v>3.8895111606770998</v>
      </c>
      <c r="E5" s="41"/>
      <c r="F5" s="41"/>
      <c r="G5" s="41"/>
      <c r="H5" s="47"/>
    </row>
    <row r="6" spans="1:8" x14ac:dyDescent="0.3">
      <c r="A6" s="96"/>
      <c r="B6" s="42" t="s">
        <v>96</v>
      </c>
      <c r="C6" s="37"/>
      <c r="D6" s="43">
        <v>3052.011580112</v>
      </c>
      <c r="E6" s="41"/>
      <c r="F6" s="41"/>
      <c r="G6" s="41"/>
      <c r="H6" s="47"/>
    </row>
    <row r="7" spans="1:8" x14ac:dyDescent="0.3">
      <c r="A7" s="96"/>
      <c r="B7" s="42" t="s">
        <v>97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25</v>
      </c>
      <c r="B8" s="98"/>
      <c r="C8" s="95" t="s">
        <v>25</v>
      </c>
      <c r="D8" s="44">
        <v>4429.3167579982</v>
      </c>
      <c r="E8" s="41">
        <v>1</v>
      </c>
      <c r="F8" s="41" t="s">
        <v>98</v>
      </c>
      <c r="G8" s="44">
        <v>4429.3167579982</v>
      </c>
      <c r="H8" s="47"/>
    </row>
    <row r="9" spans="1:8" x14ac:dyDescent="0.3">
      <c r="A9" s="99">
        <v>1</v>
      </c>
      <c r="B9" s="42" t="s">
        <v>94</v>
      </c>
      <c r="C9" s="95"/>
      <c r="D9" s="44">
        <v>1373.4156667254999</v>
      </c>
      <c r="E9" s="41"/>
      <c r="F9" s="41"/>
      <c r="G9" s="41"/>
      <c r="H9" s="96" t="s">
        <v>99</v>
      </c>
    </row>
    <row r="10" spans="1:8" x14ac:dyDescent="0.3">
      <c r="A10" s="95"/>
      <c r="B10" s="42" t="s">
        <v>95</v>
      </c>
      <c r="C10" s="95"/>
      <c r="D10" s="44">
        <v>3.8895111606770998</v>
      </c>
      <c r="E10" s="41"/>
      <c r="F10" s="41"/>
      <c r="G10" s="41"/>
      <c r="H10" s="96"/>
    </row>
    <row r="11" spans="1:8" x14ac:dyDescent="0.3">
      <c r="A11" s="95"/>
      <c r="B11" s="42" t="s">
        <v>96</v>
      </c>
      <c r="C11" s="95"/>
      <c r="D11" s="44">
        <v>3052.011580112</v>
      </c>
      <c r="E11" s="41"/>
      <c r="F11" s="41"/>
      <c r="G11" s="41"/>
      <c r="H11" s="96"/>
    </row>
    <row r="12" spans="1:8" x14ac:dyDescent="0.3">
      <c r="A12" s="95"/>
      <c r="B12" s="42" t="s">
        <v>97</v>
      </c>
      <c r="C12" s="95"/>
      <c r="D12" s="44">
        <v>0</v>
      </c>
      <c r="E12" s="41"/>
      <c r="F12" s="41"/>
      <c r="G12" s="41"/>
      <c r="H12" s="96"/>
    </row>
    <row r="13" spans="1:8" ht="24.6" x14ac:dyDescent="0.3">
      <c r="A13" s="100"/>
      <c r="B13" s="94"/>
      <c r="C13" s="37"/>
      <c r="D13" s="43">
        <v>69.477961458869004</v>
      </c>
      <c r="E13" s="41"/>
      <c r="F13" s="41"/>
      <c r="G13" s="41"/>
      <c r="H13" s="47"/>
    </row>
    <row r="14" spans="1:8" x14ac:dyDescent="0.3">
      <c r="A14" s="95" t="s">
        <v>100</v>
      </c>
      <c r="B14" s="42" t="s">
        <v>94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95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96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97</v>
      </c>
      <c r="C17" s="37"/>
      <c r="D17" s="43">
        <v>69.477961458869004</v>
      </c>
      <c r="E17" s="41"/>
      <c r="F17" s="41"/>
      <c r="G17" s="41"/>
      <c r="H17" s="47"/>
    </row>
    <row r="18" spans="1:8" x14ac:dyDescent="0.3">
      <c r="A18" s="97" t="s">
        <v>81</v>
      </c>
      <c r="B18" s="98"/>
      <c r="C18" s="95" t="s">
        <v>25</v>
      </c>
      <c r="D18" s="44">
        <v>69.477961458869004</v>
      </c>
      <c r="E18" s="41">
        <v>1</v>
      </c>
      <c r="F18" s="41" t="s">
        <v>98</v>
      </c>
      <c r="G18" s="44">
        <v>69.477961458869004</v>
      </c>
      <c r="H18" s="47"/>
    </row>
    <row r="19" spans="1:8" x14ac:dyDescent="0.3">
      <c r="A19" s="99">
        <v>1</v>
      </c>
      <c r="B19" s="42" t="s">
        <v>94</v>
      </c>
      <c r="C19" s="95"/>
      <c r="D19" s="44">
        <v>0</v>
      </c>
      <c r="E19" s="41"/>
      <c r="F19" s="41"/>
      <c r="G19" s="41"/>
      <c r="H19" s="96" t="s">
        <v>99</v>
      </c>
    </row>
    <row r="20" spans="1:8" x14ac:dyDescent="0.3">
      <c r="A20" s="95"/>
      <c r="B20" s="42" t="s">
        <v>95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96</v>
      </c>
      <c r="C21" s="95"/>
      <c r="D21" s="44">
        <v>0</v>
      </c>
      <c r="E21" s="41"/>
      <c r="F21" s="41"/>
      <c r="G21" s="41"/>
      <c r="H21" s="96"/>
    </row>
    <row r="22" spans="1:8" x14ac:dyDescent="0.3">
      <c r="A22" s="95"/>
      <c r="B22" s="42" t="s">
        <v>97</v>
      </c>
      <c r="C22" s="95"/>
      <c r="D22" s="44">
        <v>69.477961458869004</v>
      </c>
      <c r="E22" s="41"/>
      <c r="F22" s="41"/>
      <c r="G22" s="41"/>
      <c r="H22" s="96"/>
    </row>
    <row r="23" spans="1:8" ht="24.6" x14ac:dyDescent="0.3">
      <c r="A23" s="100" t="s">
        <v>83</v>
      </c>
      <c r="B23" s="94"/>
      <c r="C23" s="37"/>
      <c r="D23" s="43">
        <v>291.62444384474998</v>
      </c>
      <c r="E23" s="41"/>
      <c r="F23" s="41"/>
      <c r="G23" s="41"/>
      <c r="H23" s="47"/>
    </row>
    <row r="24" spans="1:8" x14ac:dyDescent="0.3">
      <c r="A24" s="95" t="s">
        <v>101</v>
      </c>
      <c r="B24" s="42" t="s">
        <v>94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95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96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97</v>
      </c>
      <c r="C27" s="37"/>
      <c r="D27" s="43">
        <v>291.62444384474998</v>
      </c>
      <c r="E27" s="41"/>
      <c r="F27" s="41"/>
      <c r="G27" s="41"/>
      <c r="H27" s="47"/>
    </row>
    <row r="28" spans="1:8" x14ac:dyDescent="0.3">
      <c r="A28" s="97" t="s">
        <v>83</v>
      </c>
      <c r="B28" s="98"/>
      <c r="C28" s="95" t="s">
        <v>25</v>
      </c>
      <c r="D28" s="44">
        <v>291.62444384474998</v>
      </c>
      <c r="E28" s="41">
        <v>1</v>
      </c>
      <c r="F28" s="41" t="s">
        <v>98</v>
      </c>
      <c r="G28" s="44">
        <v>291.62444384474998</v>
      </c>
      <c r="H28" s="47"/>
    </row>
    <row r="29" spans="1:8" x14ac:dyDescent="0.3">
      <c r="A29" s="99">
        <v>1</v>
      </c>
      <c r="B29" s="42" t="s">
        <v>94</v>
      </c>
      <c r="C29" s="95"/>
      <c r="D29" s="44">
        <v>0</v>
      </c>
      <c r="E29" s="41"/>
      <c r="F29" s="41"/>
      <c r="G29" s="41"/>
      <c r="H29" s="96" t="s">
        <v>99</v>
      </c>
    </row>
    <row r="30" spans="1:8" x14ac:dyDescent="0.3">
      <c r="A30" s="95"/>
      <c r="B30" s="42" t="s">
        <v>95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96</v>
      </c>
      <c r="C31" s="95"/>
      <c r="D31" s="44">
        <v>0</v>
      </c>
      <c r="E31" s="41"/>
      <c r="F31" s="41"/>
      <c r="G31" s="41"/>
      <c r="H31" s="96"/>
    </row>
    <row r="32" spans="1:8" x14ac:dyDescent="0.3">
      <c r="A32" s="95"/>
      <c r="B32" s="42" t="s">
        <v>97</v>
      </c>
      <c r="C32" s="95"/>
      <c r="D32" s="44">
        <v>291.62444384474998</v>
      </c>
      <c r="E32" s="41"/>
      <c r="F32" s="41"/>
      <c r="G32" s="41"/>
      <c r="H32" s="96"/>
    </row>
    <row r="33" spans="1:8" x14ac:dyDescent="0.3">
      <c r="A33" s="46"/>
      <c r="C33" s="46"/>
      <c r="D33" s="40"/>
      <c r="E33" s="40"/>
      <c r="F33" s="40"/>
      <c r="G33" s="40"/>
      <c r="H33" s="49"/>
    </row>
    <row r="35" spans="1:8" x14ac:dyDescent="0.3">
      <c r="A35" s="101" t="s">
        <v>102</v>
      </c>
      <c r="B35" s="101"/>
      <c r="C35" s="101"/>
      <c r="D35" s="101"/>
      <c r="E35" s="101"/>
      <c r="F35" s="101"/>
      <c r="G35" s="101"/>
      <c r="H35" s="101"/>
    </row>
    <row r="36" spans="1:8" x14ac:dyDescent="0.3">
      <c r="A36" s="101" t="s">
        <v>103</v>
      </c>
      <c r="B36" s="101"/>
      <c r="C36" s="101"/>
      <c r="D36" s="101"/>
      <c r="E36" s="101"/>
      <c r="F36" s="101"/>
      <c r="G36" s="101"/>
      <c r="H36" s="101"/>
    </row>
  </sheetData>
  <mergeCells count="20">
    <mergeCell ref="A35:H35"/>
    <mergeCell ref="A36:H36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4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104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105</v>
      </c>
      <c r="B3" s="6" t="s">
        <v>106</v>
      </c>
      <c r="C3" s="6" t="s">
        <v>107</v>
      </c>
      <c r="D3" s="6" t="s">
        <v>108</v>
      </c>
      <c r="E3" s="6" t="s">
        <v>109</v>
      </c>
      <c r="F3" s="6" t="s">
        <v>110</v>
      </c>
      <c r="G3" s="6" t="s">
        <v>111</v>
      </c>
      <c r="H3" s="6" t="s">
        <v>112</v>
      </c>
    </row>
    <row r="4" spans="1:8" ht="39" customHeight="1" x14ac:dyDescent="0.3">
      <c r="A4" s="25" t="s">
        <v>113</v>
      </c>
      <c r="B4" s="26" t="s">
        <v>98</v>
      </c>
      <c r="C4" s="27">
        <v>1</v>
      </c>
      <c r="D4" s="27">
        <v>3052.010419532</v>
      </c>
      <c r="E4" s="26" t="s">
        <v>114</v>
      </c>
      <c r="F4" s="25" t="s">
        <v>113</v>
      </c>
      <c r="G4" s="27">
        <v>3052.010419532</v>
      </c>
      <c r="H4" s="28" t="s">
        <v>137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553-02-01</vt:lpstr>
      <vt:lpstr>ОСР 553-09-01</vt:lpstr>
      <vt:lpstr>ОСР 553-12-01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2025-11-19T08:39:22Z</dcterms:modified>
</cp:coreProperties>
</file>